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19155" windowHeight="6195" activeTab="1"/>
  </bookViews>
  <sheets>
    <sheet name="Лист1" sheetId="1" r:id="rId1"/>
    <sheet name="2012г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<sst xmlns="http://schemas.openxmlformats.org/spreadsheetml/2006/main" count="49" uniqueCount="48">
  <si>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</si>
  <si>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</si>
  <si>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</si>
  <si>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</si>
  <si>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</si>
  <si>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</si>
  <si>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</si>
  <si>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</si>
  <si>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</si>
  <si>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</si>
  <si>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</si>
  <si>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</si>
  <si>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</si>
  <si>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</si>
  <si>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</si>
  <si>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</si>
  <si>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</si>
  <si>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</si>
  <si>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</si>
  <si>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</si>
  <si>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</si>
  <si>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</si>
  <si>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</si>
  <si>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</si>
  <si>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</si>
  <si>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</si>
  <si>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</si>
  <si>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</si>
  <si>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</si>
  <si>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</si>
  <si>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Вырыботка </t>
  </si>
  <si>
    <t>Год</t>
  </si>
  <si>
    <t>МВтч</t>
  </si>
  <si>
    <t>Начальник Производственно-диспетчерского управления</t>
  </si>
  <si>
    <t>ОАО "Норильскгазпром"</t>
  </si>
  <si>
    <t>Юрий Владимирович Толкачев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</si>
  <si>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</si>
  <si>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телефон для контактов  (3919) 492041</t>
  </si>
  <si>
    <t>Электроэнергия</t>
  </si>
  <si>
    <t>1кв.</t>
  </si>
  <si>
    <t>2кв.</t>
  </si>
  <si>
    <t>3кв.</t>
  </si>
  <si>
    <t>4кв.</t>
  </si>
  <si>
    <t>1406</t>
  </si>
  <si>
    <t>1363</t>
  </si>
  <si>
    <t>ТЭР</t>
  </si>
  <si>
    <t xml:space="preserve">Собственное потребление                                           ОАО "Норильскгазпром" </t>
  </si>
  <si>
    <t>План объемы отпуска электрической энергии ОАО "Норильскгазпром" в 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</si>
</sst>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5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SheetLayoutView="75" workbookViewId="0" topLeftCell="A1">
      <selection activeCell="H26" sqref="H26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29.57421875" style="0" customWidth="1"/>
    <col min="4" max="4" width="7.28125" style="0" customWidth="1"/>
    <col min="5" max="21" width="9.7109375" style="4" customWidth="1"/>
  </cols>
  <sheetData>
    <row r="1" spans="1:21" ht="15.7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2.7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0.75" customHeight="1">
      <c r="A3" s="10" t="s">
        <v>0</v>
      </c>
      <c r="B3" s="10" t="s">
        <v>45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1" t="s">
        <v>39</v>
      </c>
      <c r="I3" s="11" t="s">
        <v>6</v>
      </c>
      <c r="J3" s="11" t="s">
        <v>7</v>
      </c>
      <c r="K3" s="11" t="s">
        <v>8</v>
      </c>
      <c r="L3" s="11" t="s">
        <v>40</v>
      </c>
      <c r="M3" s="11" t="s">
        <v>9</v>
      </c>
      <c r="N3" s="11" t="s">
        <v>10</v>
      </c>
      <c r="O3" s="11" t="s">
        <v>11</v>
      </c>
      <c r="P3" s="11" t="s">
        <v>41</v>
      </c>
      <c r="Q3" s="11" t="s">
        <v>12</v>
      </c>
      <c r="R3" s="11" t="s">
        <v>13</v>
      </c>
      <c r="S3" s="11" t="s">
        <v>14</v>
      </c>
      <c r="T3" s="11" t="s">
        <v>42</v>
      </c>
      <c r="U3" s="11" t="s">
        <v>31</v>
      </c>
    </row>
    <row r="4" spans="1:21" ht="18" customHeight="1">
      <c r="A4" s="12">
        <v>1</v>
      </c>
      <c r="B4" s="24" t="s">
        <v>38</v>
      </c>
      <c r="C4" s="13" t="s">
        <v>30</v>
      </c>
      <c r="D4" s="29" t="s">
        <v>32</v>
      </c>
      <c r="E4" s="20">
        <v>1407</v>
      </c>
      <c r="F4" s="20" t="s">
        <v>43</v>
      </c>
      <c r="G4" s="20" t="s">
        <v>44</v>
      </c>
      <c r="H4" s="20">
        <f>E4+F4+G4</f>
        <v>4176</v>
      </c>
      <c r="I4" s="20">
        <v>1148</v>
      </c>
      <c r="J4" s="20">
        <v>1088</v>
      </c>
      <c r="K4" s="20">
        <v>764</v>
      </c>
      <c r="L4" s="20">
        <f>SUM(I4:K4)</f>
        <v>3000</v>
      </c>
      <c r="M4" s="20">
        <v>517</v>
      </c>
      <c r="N4" s="20">
        <v>571</v>
      </c>
      <c r="O4" s="20">
        <v>714</v>
      </c>
      <c r="P4" s="20">
        <f>SUM(M4:O4)</f>
        <v>1802</v>
      </c>
      <c r="Q4" s="20">
        <v>1121</v>
      </c>
      <c r="R4" s="20">
        <v>1252</v>
      </c>
      <c r="S4" s="20">
        <v>1418</v>
      </c>
      <c r="T4" s="20">
        <f aca="true" t="shared" si="0" ref="T4:T9">SUM(Q4:S4)</f>
        <v>3791</v>
      </c>
      <c r="U4" s="20">
        <f aca="true" t="shared" si="1" ref="U4:U9">H4+L4+P4+T4</f>
        <v>12769</v>
      </c>
    </row>
    <row r="5" spans="1:21" ht="18" customHeight="1">
      <c r="A5" s="12" t="s">
        <v>22</v>
      </c>
      <c r="B5" s="25"/>
      <c r="C5" s="13" t="s">
        <v>17</v>
      </c>
      <c r="D5" s="30"/>
      <c r="E5" s="20">
        <v>127</v>
      </c>
      <c r="F5" s="20">
        <v>126</v>
      </c>
      <c r="G5" s="20">
        <v>123</v>
      </c>
      <c r="H5" s="20">
        <f>SUM(E5:G5)</f>
        <v>376</v>
      </c>
      <c r="I5" s="20">
        <v>103</v>
      </c>
      <c r="J5" s="20">
        <v>98</v>
      </c>
      <c r="K5" s="20">
        <v>69</v>
      </c>
      <c r="L5" s="20">
        <f>SUM(I5:K5)</f>
        <v>270</v>
      </c>
      <c r="M5" s="20">
        <v>47</v>
      </c>
      <c r="N5" s="20">
        <v>51</v>
      </c>
      <c r="O5" s="20">
        <v>64</v>
      </c>
      <c r="P5" s="20">
        <f>SUM(M5:O5)</f>
        <v>162</v>
      </c>
      <c r="Q5" s="20">
        <v>101</v>
      </c>
      <c r="R5" s="20">
        <v>113</v>
      </c>
      <c r="S5" s="20">
        <v>127</v>
      </c>
      <c r="T5" s="20">
        <f t="shared" si="0"/>
        <v>341</v>
      </c>
      <c r="U5" s="20">
        <f t="shared" si="1"/>
        <v>1149</v>
      </c>
    </row>
    <row r="6" spans="1:21" ht="21.75" customHeight="1">
      <c r="A6" s="12" t="s">
        <v>23</v>
      </c>
      <c r="B6" s="25"/>
      <c r="C6" s="13" t="s">
        <v>18</v>
      </c>
      <c r="D6" s="30"/>
      <c r="E6" s="20">
        <f aca="true" t="shared" si="2" ref="E6:S6">E4-E5</f>
        <v>1280</v>
      </c>
      <c r="F6" s="20">
        <f t="shared" si="2"/>
        <v>1280</v>
      </c>
      <c r="G6" s="20">
        <f t="shared" si="2"/>
        <v>1240</v>
      </c>
      <c r="H6" s="20">
        <f t="shared" si="2"/>
        <v>3800</v>
      </c>
      <c r="I6" s="20">
        <f t="shared" si="2"/>
        <v>1045</v>
      </c>
      <c r="J6" s="20">
        <f t="shared" si="2"/>
        <v>990</v>
      </c>
      <c r="K6" s="20">
        <f t="shared" si="2"/>
        <v>695</v>
      </c>
      <c r="L6" s="20">
        <f t="shared" si="2"/>
        <v>2730</v>
      </c>
      <c r="M6" s="20">
        <f t="shared" si="2"/>
        <v>470</v>
      </c>
      <c r="N6" s="20">
        <f t="shared" si="2"/>
        <v>520</v>
      </c>
      <c r="O6" s="20">
        <f t="shared" si="2"/>
        <v>650</v>
      </c>
      <c r="P6" s="20">
        <f t="shared" si="2"/>
        <v>1640</v>
      </c>
      <c r="Q6" s="20">
        <f t="shared" si="2"/>
        <v>1020</v>
      </c>
      <c r="R6" s="20">
        <f t="shared" si="2"/>
        <v>1139</v>
      </c>
      <c r="S6" s="20">
        <f t="shared" si="2"/>
        <v>1291</v>
      </c>
      <c r="T6" s="20">
        <f t="shared" si="0"/>
        <v>3450</v>
      </c>
      <c r="U6" s="20">
        <f t="shared" si="1"/>
        <v>11620</v>
      </c>
    </row>
    <row r="7" spans="1:21" ht="28.5" customHeight="1">
      <c r="A7" s="12" t="s">
        <v>24</v>
      </c>
      <c r="B7" s="25"/>
      <c r="C7" s="13" t="s">
        <v>29</v>
      </c>
      <c r="D7" s="30"/>
      <c r="E7" s="21">
        <v>63.4</v>
      </c>
      <c r="F7" s="21">
        <v>63.4</v>
      </c>
      <c r="G7" s="21">
        <v>61.4</v>
      </c>
      <c r="H7" s="21">
        <f>ROUND((SUM(E7:G7)),1)</f>
        <v>188.2</v>
      </c>
      <c r="I7" s="21">
        <v>51.7</v>
      </c>
      <c r="J7" s="21">
        <v>49</v>
      </c>
      <c r="K7" s="21">
        <v>34.4</v>
      </c>
      <c r="L7" s="21">
        <f>ROUND((SUM(I7:K7)),1)</f>
        <v>135.1</v>
      </c>
      <c r="M7" s="21">
        <v>23.3</v>
      </c>
      <c r="N7" s="21">
        <v>25.7</v>
      </c>
      <c r="O7" s="21">
        <v>32.2</v>
      </c>
      <c r="P7" s="21">
        <f>ROUND((SUM(M7:O7)),1)</f>
        <v>81.2</v>
      </c>
      <c r="Q7" s="21">
        <v>50.5</v>
      </c>
      <c r="R7" s="21">
        <v>56.4</v>
      </c>
      <c r="S7" s="21">
        <v>63.9</v>
      </c>
      <c r="T7" s="21">
        <f>ROUND((SUM(Q7:S7)),1)</f>
        <v>170.8</v>
      </c>
      <c r="U7" s="21">
        <f t="shared" si="1"/>
        <v>575.3</v>
      </c>
    </row>
    <row r="8" spans="1:21" ht="28.5" customHeight="1">
      <c r="A8" s="12" t="s">
        <v>25</v>
      </c>
      <c r="B8" s="25"/>
      <c r="C8" s="13" t="s">
        <v>46</v>
      </c>
      <c r="D8" s="30"/>
      <c r="E8" s="22">
        <f>E6-E7-E9</f>
        <v>1106.165</v>
      </c>
      <c r="F8" s="22">
        <f>F6-F7-F9</f>
        <v>1113.704</v>
      </c>
      <c r="G8" s="22">
        <f>G6-G7-G9</f>
        <v>1081.184</v>
      </c>
      <c r="H8" s="22">
        <f>SUM(E8:G8)</f>
        <v>3301.053</v>
      </c>
      <c r="I8" s="22">
        <f>I6-I7-I9</f>
        <v>898.2539999999999</v>
      </c>
      <c r="J8" s="22">
        <f>J6-J7-J9</f>
        <v>847.364</v>
      </c>
      <c r="K8" s="22">
        <f>K6-K7-K9</f>
        <v>596.418</v>
      </c>
      <c r="L8" s="20">
        <f>SUM(I8:K8)</f>
        <v>2342.036</v>
      </c>
      <c r="M8" s="22">
        <f>M6-M7-M9</f>
        <v>391.162</v>
      </c>
      <c r="N8" s="22">
        <f>N6-N7-N9</f>
        <v>437.425</v>
      </c>
      <c r="O8" s="22">
        <f>O6-O7-O9</f>
        <v>536.425</v>
      </c>
      <c r="P8" s="22">
        <f>SUM(M8:O8)</f>
        <v>1365.012</v>
      </c>
      <c r="Q8" s="22">
        <f>Q6-Q7-Q9</f>
        <v>871.054</v>
      </c>
      <c r="R8" s="22">
        <f>R6-R7-R9</f>
        <v>968.531</v>
      </c>
      <c r="S8" s="22">
        <f>S6-S7-S9</f>
        <v>1106.55</v>
      </c>
      <c r="T8" s="22">
        <f t="shared" si="0"/>
        <v>2946.135</v>
      </c>
      <c r="U8" s="21">
        <f t="shared" si="1"/>
        <v>9954.236</v>
      </c>
    </row>
    <row r="9" spans="1:21" ht="26.25" customHeight="1">
      <c r="A9" s="12" t="s">
        <v>26</v>
      </c>
      <c r="B9" s="25"/>
      <c r="C9" s="13" t="s">
        <v>16</v>
      </c>
      <c r="D9" s="31"/>
      <c r="E9" s="21">
        <f>E11+E12</f>
        <v>110.435</v>
      </c>
      <c r="F9" s="21">
        <f>F11+F12</f>
        <v>102.896</v>
      </c>
      <c r="G9" s="21">
        <f>G11+G12</f>
        <v>97.416</v>
      </c>
      <c r="H9" s="21">
        <f>SUM(E9:G9)</f>
        <v>310.747</v>
      </c>
      <c r="I9" s="21">
        <f>I11+I12</f>
        <v>95.04599999999999</v>
      </c>
      <c r="J9" s="21">
        <f>J11+J12</f>
        <v>93.636</v>
      </c>
      <c r="K9" s="21">
        <f>K11+K12</f>
        <v>64.182</v>
      </c>
      <c r="L9" s="20">
        <f>SUM(I9:K9)</f>
        <v>252.86399999999998</v>
      </c>
      <c r="M9" s="21">
        <f>M11+M12</f>
        <v>55.538000000000004</v>
      </c>
      <c r="N9" s="21">
        <f>N11+N12</f>
        <v>56.875</v>
      </c>
      <c r="O9" s="21">
        <f>O11+O12</f>
        <v>81.375</v>
      </c>
      <c r="P9" s="21">
        <f>SUM(M9:O9)</f>
        <v>193.788</v>
      </c>
      <c r="Q9" s="21">
        <f>Q11+Q12</f>
        <v>98.446</v>
      </c>
      <c r="R9" s="21">
        <f>R11+R12</f>
        <v>114.06899999999999</v>
      </c>
      <c r="S9" s="21">
        <f>S11+S12</f>
        <v>120.55</v>
      </c>
      <c r="T9" s="21">
        <f t="shared" si="0"/>
        <v>333.065</v>
      </c>
      <c r="U9" s="21">
        <f t="shared" si="1"/>
        <v>1090.464</v>
      </c>
    </row>
    <row r="10" spans="1:21" ht="15" customHeight="1">
      <c r="A10" s="12"/>
      <c r="B10" s="25"/>
      <c r="C10" s="19" t="s">
        <v>15</v>
      </c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18" customHeight="1">
      <c r="A11" s="12" t="s">
        <v>27</v>
      </c>
      <c r="B11" s="25"/>
      <c r="C11" s="13" t="s">
        <v>19</v>
      </c>
      <c r="D11" s="29" t="s">
        <v>32</v>
      </c>
      <c r="E11" s="23">
        <v>7.148</v>
      </c>
      <c r="F11" s="21">
        <v>7.888</v>
      </c>
      <c r="G11" s="23">
        <v>7.113</v>
      </c>
      <c r="H11" s="23">
        <f>SUM(E11:G11)</f>
        <v>22.149</v>
      </c>
      <c r="I11" s="23">
        <v>6.558</v>
      </c>
      <c r="J11" s="23">
        <v>6.187</v>
      </c>
      <c r="K11" s="23">
        <v>2.1</v>
      </c>
      <c r="L11" s="23">
        <f>SUM(I11:K11)</f>
        <v>14.845</v>
      </c>
      <c r="M11" s="23">
        <v>3.7</v>
      </c>
      <c r="N11" s="23">
        <v>4.58</v>
      </c>
      <c r="O11" s="23">
        <v>6.838</v>
      </c>
      <c r="P11" s="23">
        <f>SUM(M11:O11)</f>
        <v>15.118000000000002</v>
      </c>
      <c r="Q11" s="23">
        <v>7.497</v>
      </c>
      <c r="R11" s="23">
        <v>9.54</v>
      </c>
      <c r="S11" s="23">
        <v>11.518</v>
      </c>
      <c r="T11" s="23">
        <f>SUM(Q11:S11)</f>
        <v>28.555</v>
      </c>
      <c r="U11" s="23">
        <f>H11+L11+P11+T11</f>
        <v>80.667</v>
      </c>
    </row>
    <row r="12" spans="1:21" ht="18" customHeight="1">
      <c r="A12" s="12" t="s">
        <v>28</v>
      </c>
      <c r="B12" s="25"/>
      <c r="C12" s="13" t="s">
        <v>20</v>
      </c>
      <c r="D12" s="31"/>
      <c r="E12" s="23">
        <v>103.287</v>
      </c>
      <c r="F12" s="23">
        <v>95.008</v>
      </c>
      <c r="G12" s="23">
        <v>90.303</v>
      </c>
      <c r="H12" s="23">
        <f>SUM(E12:G12)</f>
        <v>288.598</v>
      </c>
      <c r="I12" s="23">
        <v>88.488</v>
      </c>
      <c r="J12" s="23">
        <v>87.449</v>
      </c>
      <c r="K12" s="23">
        <v>62.082</v>
      </c>
      <c r="L12" s="23">
        <f>SUM(I12:K12)</f>
        <v>238.019</v>
      </c>
      <c r="M12" s="23">
        <v>51.838</v>
      </c>
      <c r="N12" s="23">
        <v>52.295</v>
      </c>
      <c r="O12" s="23">
        <v>74.537</v>
      </c>
      <c r="P12" s="23">
        <f>SUM(M12:O12)</f>
        <v>178.67000000000002</v>
      </c>
      <c r="Q12" s="23">
        <v>90.949</v>
      </c>
      <c r="R12" s="23">
        <v>104.529</v>
      </c>
      <c r="S12" s="23">
        <v>109.032</v>
      </c>
      <c r="T12" s="23">
        <f>SUM(Q12:S12)</f>
        <v>304.51</v>
      </c>
      <c r="U12" s="23">
        <f>H12+L12+P12+T12</f>
        <v>1009.797</v>
      </c>
    </row>
    <row r="13" spans="1:21" ht="27.75" customHeight="1">
      <c r="A13" s="14">
        <v>7</v>
      </c>
      <c r="B13" s="26"/>
      <c r="C13" s="18" t="s">
        <v>21</v>
      </c>
      <c r="D13" s="11" t="s">
        <v>36</v>
      </c>
      <c r="E13" s="22">
        <f>752/1.16</f>
        <v>648.2758620689656</v>
      </c>
      <c r="F13" s="22">
        <f>779/1.16</f>
        <v>671.551724137931</v>
      </c>
      <c r="G13" s="22">
        <f>783/1.16</f>
        <v>675</v>
      </c>
      <c r="H13" s="22">
        <f>ROUND(SUM(E13:G13),0)</f>
        <v>1995</v>
      </c>
      <c r="I13" s="22">
        <f>739/1.16</f>
        <v>637.0689655172414</v>
      </c>
      <c r="J13" s="22">
        <f>765/1.16</f>
        <v>659.4827586206897</v>
      </c>
      <c r="K13" s="22">
        <f>570/1.16</f>
        <v>491.3793103448276</v>
      </c>
      <c r="L13" s="22">
        <f>ROUND(SUM(I13:K13),0)</f>
        <v>1788</v>
      </c>
      <c r="M13" s="22">
        <f>600/1.16</f>
        <v>517.2413793103449</v>
      </c>
      <c r="N13" s="22">
        <f>669/1.16</f>
        <v>576.7241379310345</v>
      </c>
      <c r="O13" s="22">
        <f>686/1.16</f>
        <v>591.3793103448277</v>
      </c>
      <c r="P13" s="22">
        <f>ROUND(SUM(M13:O13),0)</f>
        <v>1685</v>
      </c>
      <c r="Q13" s="22">
        <f>745/1.16</f>
        <v>642.2413793103449</v>
      </c>
      <c r="R13" s="22">
        <f>798/1.16</f>
        <v>687.9310344827587</v>
      </c>
      <c r="S13" s="22">
        <f>804/1.16</f>
        <v>693.1034482758621</v>
      </c>
      <c r="T13" s="22">
        <f>ROUND(SUM(Q13:S13),0)</f>
        <v>2023</v>
      </c>
      <c r="U13" s="20">
        <f>H13+L13+P13+T13</f>
        <v>7491</v>
      </c>
    </row>
    <row r="14" spans="1:6" ht="12.75">
      <c r="A14" s="1"/>
      <c r="B14" s="1"/>
      <c r="C14" s="2"/>
      <c r="D14" s="2"/>
      <c r="E14" s="2"/>
      <c r="F14" s="2"/>
    </row>
    <row r="15" spans="1:6" ht="15">
      <c r="A15" s="1"/>
      <c r="B15" s="6" t="s">
        <v>33</v>
      </c>
      <c r="C15" s="7"/>
      <c r="D15" s="2"/>
      <c r="E15" s="2"/>
      <c r="F15" s="2"/>
    </row>
    <row r="16" spans="1:6" ht="15">
      <c r="A16" s="1"/>
      <c r="B16" s="6" t="s">
        <v>34</v>
      </c>
      <c r="C16" s="7"/>
      <c r="D16" s="2"/>
      <c r="E16" s="2"/>
      <c r="F16" s="2"/>
    </row>
    <row r="17" spans="1:6" ht="15">
      <c r="A17" s="1"/>
      <c r="B17" s="6" t="s">
        <v>35</v>
      </c>
      <c r="C17" s="7"/>
      <c r="D17" s="2"/>
      <c r="E17" s="2"/>
      <c r="F17" s="2"/>
    </row>
    <row r="18" spans="1:6" ht="15">
      <c r="A18" s="1"/>
      <c r="B18" s="28" t="s">
        <v>37</v>
      </c>
      <c r="C18" s="28"/>
      <c r="D18" s="5"/>
      <c r="E18" s="2"/>
      <c r="F18" s="2"/>
    </row>
    <row r="19" spans="1:6" ht="12.75">
      <c r="A19" s="3"/>
      <c r="B19" s="3"/>
      <c r="C19" s="3"/>
      <c r="D19" s="3"/>
      <c r="E19" s="2"/>
      <c r="F19" s="2"/>
    </row>
    <row r="20" spans="1:6" ht="12.75">
      <c r="A20" s="3"/>
      <c r="B20" s="3"/>
      <c r="C20" s="3"/>
      <c r="D20" s="3"/>
      <c r="E20" s="2"/>
      <c r="F20" s="2"/>
    </row>
    <row r="21" spans="1:6" ht="12.75">
      <c r="A21" s="3"/>
      <c r="B21" s="3"/>
      <c r="C21" s="3"/>
      <c r="D21" s="3"/>
      <c r="E21" s="2"/>
      <c r="F21" s="2"/>
    </row>
    <row r="23" ht="12.75">
      <c r="V23" s="17"/>
    </row>
  </sheetData>
  <mergeCells count="5">
    <mergeCell ref="B4:B13"/>
    <mergeCell ref="A1:U1"/>
    <mergeCell ref="B18:C18"/>
    <mergeCell ref="D4:D9"/>
    <mergeCell ref="D11:D12"/>
  </mergeCells>
  <printOptions/>
  <pageMargins left="0.5905511811023623" right="0.3937007874015748" top="0.984251968503937" bottom="0.3937007874015748" header="0" footer="0"/>
  <pageSetup fitToHeight="1" fitToWidth="1" horizontalDpi="200" verticalDpi="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2013-04-23T01:42:56Z</cp:lastPrinted>
  <dcterms:created xsi:type="dcterms:W3CDTF">1996-10-08T23:32:33Z</dcterms:created>
  <dcterms:modified xsi:type="dcterms:W3CDTF">2013-04-23T01:43:29Z</dcterms:modified>
  <cp:category/>
  <cp:version/>
  <cp:contentType/>
  <cp:contentStatus/>
</cp:coreProperties>
</file>