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7140" activeTab="1"/>
  </bookViews>
  <sheets>
    <sheet name="план2015" sheetId="1" r:id="rId1"/>
    <sheet name="план2016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<sst xmlns="http://schemas.openxmlformats.org/spreadsheetml/2006/main" count="92" uniqueCount="46">
  <si>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</si>
  <si>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</si>
  <si>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</si>
  <si>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</si>
  <si>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</si>
  <si>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</si>
  <si>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</si>
  <si>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</si>
  <si>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</si>
  <si>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</si>
  <si>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</si>
  <si>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</si>
  <si>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</si>
  <si>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</si>
  <si>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</si>
  <si>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</si>
  <si>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</si>
  <si>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</si>
  <si>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</si>
  <si>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</si>
  <si>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</si>
  <si>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</si>
  <si>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</si>
  <si>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</si>
  <si>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</si>
  <si>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</si>
  <si>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</si>
  <si>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</si>
  <si>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</si>
  <si>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</si>
  <si>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</si>
  <si>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</si>
  <si>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</si>
  <si>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</si>
  <si>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Электроэнергия</t>
  </si>
  <si>
    <t>1кв.</t>
  </si>
  <si>
    <t>2кв.</t>
  </si>
  <si>
    <t>3кв.</t>
  </si>
  <si>
    <t>4кв.</t>
  </si>
  <si>
    <t>ТЭР</t>
  </si>
  <si>
    <t xml:space="preserve">Собственное потребление                                           ОАО "Норильскгазпром" </t>
  </si>
  <si>
    <t>Сергей Иванович Соколов</t>
  </si>
  <si>
    <t>телефон для контактов  (3919) 253227</t>
  </si>
  <si>
    <t>План объемы отпуска электрической энергии ОАО "Норильскгазпром" в 2015г.</t>
  </si>
  <si>
    <t>Начальник Производственно-технического управления ОАО "Норильскгазпром"</t>
  </si>
  <si>
    <t>План объемы отпуска электрической энергии ОАО "Норильскгазпром" в 2016г.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</si>
</sst>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43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 textRotation="90" wrapText="1"/>
    </xf>
    <xf numFmtId="49" fontId="1" fillId="33" borderId="15" xfId="0" applyNumberFormat="1" applyFont="1" applyFill="1" applyBorder="1" applyAlignment="1">
      <alignment horizontal="center" vertical="center" textRotation="90" wrapText="1"/>
    </xf>
    <xf numFmtId="49" fontId="1" fillId="33" borderId="16" xfId="0" applyNumberFormat="1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67" zoomScaleNormal="67" zoomScalePageLayoutView="0" workbookViewId="0" topLeftCell="A7">
      <selection activeCell="G6" sqref="G6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9.57421875" style="0" customWidth="1"/>
    <col min="4" max="4" width="7.28125" style="0" customWidth="1"/>
    <col min="5" max="21" width="9.7109375" style="4" customWidth="1"/>
  </cols>
  <sheetData>
    <row r="1" spans="1:21" s="6" customFormat="1" ht="15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6" customFormat="1" ht="12.7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6" customFormat="1" ht="30.75" customHeight="1">
      <c r="A3" s="9" t="s">
        <v>0</v>
      </c>
      <c r="B3" s="9" t="s">
        <v>39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35</v>
      </c>
      <c r="I3" s="9" t="s">
        <v>6</v>
      </c>
      <c r="J3" s="9" t="s">
        <v>7</v>
      </c>
      <c r="K3" s="9" t="s">
        <v>8</v>
      </c>
      <c r="L3" s="9" t="s">
        <v>36</v>
      </c>
      <c r="M3" s="9" t="s">
        <v>9</v>
      </c>
      <c r="N3" s="9" t="s">
        <v>10</v>
      </c>
      <c r="O3" s="9" t="s">
        <v>11</v>
      </c>
      <c r="P3" s="9" t="s">
        <v>37</v>
      </c>
      <c r="Q3" s="9" t="s">
        <v>12</v>
      </c>
      <c r="R3" s="9" t="s">
        <v>13</v>
      </c>
      <c r="S3" s="9" t="s">
        <v>14</v>
      </c>
      <c r="T3" s="9" t="s">
        <v>38</v>
      </c>
      <c r="U3" s="9" t="s">
        <v>31</v>
      </c>
    </row>
    <row r="4" spans="1:21" s="6" customFormat="1" ht="34.5" customHeight="1">
      <c r="A4" s="10">
        <v>1</v>
      </c>
      <c r="B4" s="22" t="s">
        <v>34</v>
      </c>
      <c r="C4" s="11" t="s">
        <v>30</v>
      </c>
      <c r="D4" s="25" t="s">
        <v>32</v>
      </c>
      <c r="E4" s="12">
        <v>1378</v>
      </c>
      <c r="F4" s="12">
        <v>1325</v>
      </c>
      <c r="G4" s="12">
        <v>1249</v>
      </c>
      <c r="H4" s="12">
        <f>SUM(E4:G4)</f>
        <v>3952</v>
      </c>
      <c r="I4" s="12">
        <v>1100</v>
      </c>
      <c r="J4" s="12">
        <v>812</v>
      </c>
      <c r="K4" s="12">
        <v>586</v>
      </c>
      <c r="L4" s="12">
        <f>SUM(I4:K4)</f>
        <v>2498</v>
      </c>
      <c r="M4" s="12">
        <v>476</v>
      </c>
      <c r="N4" s="12">
        <v>498</v>
      </c>
      <c r="O4" s="12">
        <v>691</v>
      </c>
      <c r="P4" s="12">
        <f>SUM(M4:O4)</f>
        <v>1665</v>
      </c>
      <c r="Q4" s="12">
        <v>823</v>
      </c>
      <c r="R4" s="12">
        <v>1011</v>
      </c>
      <c r="S4" s="12">
        <v>1186</v>
      </c>
      <c r="T4" s="12">
        <f aca="true" t="shared" si="0" ref="T4:T9">SUM(Q4:S4)</f>
        <v>3020</v>
      </c>
      <c r="U4" s="12">
        <f aca="true" t="shared" si="1" ref="U4:U9">H4+L4+P4+T4</f>
        <v>11135</v>
      </c>
    </row>
    <row r="5" spans="1:21" ht="34.5" customHeight="1">
      <c r="A5" s="10" t="s">
        <v>22</v>
      </c>
      <c r="B5" s="23"/>
      <c r="C5" s="11" t="s">
        <v>17</v>
      </c>
      <c r="D5" s="26"/>
      <c r="E5" s="12">
        <v>110</v>
      </c>
      <c r="F5" s="12">
        <v>93</v>
      </c>
      <c r="G5" s="12">
        <v>85</v>
      </c>
      <c r="H5" s="12">
        <f>SUM(E5:G5)</f>
        <v>288</v>
      </c>
      <c r="I5" s="12">
        <v>72</v>
      </c>
      <c r="J5" s="12">
        <v>57</v>
      </c>
      <c r="K5" s="12">
        <v>41</v>
      </c>
      <c r="L5" s="12">
        <f>SUM(I5:K5)</f>
        <v>170</v>
      </c>
      <c r="M5" s="12">
        <v>33</v>
      </c>
      <c r="N5" s="12">
        <v>35</v>
      </c>
      <c r="O5" s="12">
        <v>48</v>
      </c>
      <c r="P5" s="12">
        <f>SUM(M5:O5)</f>
        <v>116</v>
      </c>
      <c r="Q5" s="12">
        <v>58</v>
      </c>
      <c r="R5" s="12">
        <v>71</v>
      </c>
      <c r="S5" s="12">
        <v>77</v>
      </c>
      <c r="T5" s="12">
        <f t="shared" si="0"/>
        <v>206</v>
      </c>
      <c r="U5" s="12">
        <f t="shared" si="1"/>
        <v>780</v>
      </c>
    </row>
    <row r="6" spans="1:21" ht="34.5" customHeight="1">
      <c r="A6" s="10" t="s">
        <v>23</v>
      </c>
      <c r="B6" s="23"/>
      <c r="C6" s="11" t="s">
        <v>18</v>
      </c>
      <c r="D6" s="26"/>
      <c r="E6" s="12">
        <f aca="true" t="shared" si="2" ref="E6:S6">E4-E5</f>
        <v>1268</v>
      </c>
      <c r="F6" s="12">
        <f t="shared" si="2"/>
        <v>1232</v>
      </c>
      <c r="G6" s="12">
        <f t="shared" si="2"/>
        <v>1164</v>
      </c>
      <c r="H6" s="12">
        <f t="shared" si="2"/>
        <v>3664</v>
      </c>
      <c r="I6" s="12">
        <f t="shared" si="2"/>
        <v>1028</v>
      </c>
      <c r="J6" s="12">
        <f t="shared" si="2"/>
        <v>755</v>
      </c>
      <c r="K6" s="12">
        <f t="shared" si="2"/>
        <v>545</v>
      </c>
      <c r="L6" s="12">
        <f t="shared" si="2"/>
        <v>2328</v>
      </c>
      <c r="M6" s="12">
        <f t="shared" si="2"/>
        <v>443</v>
      </c>
      <c r="N6" s="12">
        <f t="shared" si="2"/>
        <v>463</v>
      </c>
      <c r="O6" s="12">
        <f t="shared" si="2"/>
        <v>643</v>
      </c>
      <c r="P6" s="12">
        <f t="shared" si="2"/>
        <v>1549</v>
      </c>
      <c r="Q6" s="12">
        <f t="shared" si="2"/>
        <v>765</v>
      </c>
      <c r="R6" s="12">
        <f t="shared" si="2"/>
        <v>940</v>
      </c>
      <c r="S6" s="12">
        <f t="shared" si="2"/>
        <v>1109</v>
      </c>
      <c r="T6" s="12">
        <f t="shared" si="0"/>
        <v>2814</v>
      </c>
      <c r="U6" s="12">
        <f>H6+L6+P6+T6</f>
        <v>10355</v>
      </c>
    </row>
    <row r="7" spans="1:21" ht="34.5" customHeight="1">
      <c r="A7" s="10" t="s">
        <v>24</v>
      </c>
      <c r="B7" s="23"/>
      <c r="C7" s="11" t="s">
        <v>29</v>
      </c>
      <c r="D7" s="26"/>
      <c r="E7" s="13">
        <v>62.1</v>
      </c>
      <c r="F7" s="13">
        <v>60.4</v>
      </c>
      <c r="G7" s="13">
        <v>57</v>
      </c>
      <c r="H7" s="13">
        <f>ROUND((SUM(E7:G7)),1)</f>
        <v>179.5</v>
      </c>
      <c r="I7" s="13">
        <v>50.4</v>
      </c>
      <c r="J7" s="13">
        <v>37</v>
      </c>
      <c r="K7" s="13">
        <v>26.7</v>
      </c>
      <c r="L7" s="13">
        <f>ROUND((SUM(I7:K7)),1)</f>
        <v>114.1</v>
      </c>
      <c r="M7" s="13">
        <v>21.7</v>
      </c>
      <c r="N7" s="13">
        <v>22.7</v>
      </c>
      <c r="O7" s="13">
        <v>31.5</v>
      </c>
      <c r="P7" s="13">
        <f>ROUND((SUM(M7:O7)),1)</f>
        <v>75.9</v>
      </c>
      <c r="Q7" s="13">
        <v>37.5</v>
      </c>
      <c r="R7" s="13">
        <v>46.1</v>
      </c>
      <c r="S7" s="13">
        <v>54.3</v>
      </c>
      <c r="T7" s="13">
        <f>ROUND((SUM(Q7:S7)),1)</f>
        <v>137.9</v>
      </c>
      <c r="U7" s="13">
        <f t="shared" si="1"/>
        <v>507.4</v>
      </c>
    </row>
    <row r="8" spans="1:21" ht="34.5" customHeight="1">
      <c r="A8" s="10" t="s">
        <v>25</v>
      </c>
      <c r="B8" s="23"/>
      <c r="C8" s="11" t="s">
        <v>40</v>
      </c>
      <c r="D8" s="26"/>
      <c r="E8" s="12">
        <f>E6-E7-E9</f>
        <v>1010.2110000000001</v>
      </c>
      <c r="F8" s="12">
        <f>F6-F7-F9</f>
        <v>1040.2389999999998</v>
      </c>
      <c r="G8" s="12">
        <f>G6-G7-G9</f>
        <v>976.932</v>
      </c>
      <c r="H8" s="12">
        <f>SUM(E8:G8)</f>
        <v>3027.3819999999996</v>
      </c>
      <c r="I8" s="12">
        <f>I6-I7-I9</f>
        <v>850.357</v>
      </c>
      <c r="J8" s="12">
        <f>J6-J7-J9</f>
        <v>630.554</v>
      </c>
      <c r="K8" s="12">
        <f>K6-K7-K9</f>
        <v>455.215</v>
      </c>
      <c r="L8" s="12">
        <f>SUM(I8:K8)</f>
        <v>1936.126</v>
      </c>
      <c r="M8" s="12">
        <f>M6-M7-M9</f>
        <v>367.93100000000004</v>
      </c>
      <c r="N8" s="12">
        <f>N6-N7-N9</f>
        <v>382.933</v>
      </c>
      <c r="O8" s="12">
        <f>O6-O7-O9</f>
        <v>527.249</v>
      </c>
      <c r="P8" s="12">
        <f>SUM(M8:O8)</f>
        <v>1278.113</v>
      </c>
      <c r="Q8" s="12">
        <f>Q6-Q7-Q9</f>
        <v>618.855</v>
      </c>
      <c r="R8" s="12">
        <f>R6-R7-R9</f>
        <v>763.681</v>
      </c>
      <c r="S8" s="12">
        <f>S6-S7-S9</f>
        <v>910.7450000000001</v>
      </c>
      <c r="T8" s="12">
        <f t="shared" si="0"/>
        <v>2293.281</v>
      </c>
      <c r="U8" s="12">
        <f t="shared" si="1"/>
        <v>8534.902</v>
      </c>
    </row>
    <row r="9" spans="1:21" ht="34.5" customHeight="1">
      <c r="A9" s="10" t="s">
        <v>26</v>
      </c>
      <c r="B9" s="23"/>
      <c r="C9" s="11" t="s">
        <v>16</v>
      </c>
      <c r="D9" s="27"/>
      <c r="E9" s="13">
        <f>E11+E12</f>
        <v>195.689</v>
      </c>
      <c r="F9" s="13">
        <f>F11+F12</f>
        <v>131.36100000000002</v>
      </c>
      <c r="G9" s="13">
        <f>G11+G12</f>
        <v>130.06799999999998</v>
      </c>
      <c r="H9" s="13">
        <f>SUM(E9:G9)</f>
        <v>457.118</v>
      </c>
      <c r="I9" s="13">
        <f>I11+I12</f>
        <v>127.243</v>
      </c>
      <c r="J9" s="13">
        <f>J11+J12</f>
        <v>87.446</v>
      </c>
      <c r="K9" s="13">
        <f>K11+K12</f>
        <v>63.085</v>
      </c>
      <c r="L9" s="12">
        <f>SUM(I9:K9)</f>
        <v>277.774</v>
      </c>
      <c r="M9" s="13">
        <f>M11+M12</f>
        <v>53.369</v>
      </c>
      <c r="N9" s="13">
        <f>N11+N12</f>
        <v>57.367</v>
      </c>
      <c r="O9" s="13">
        <f>O11+O12</f>
        <v>84.251</v>
      </c>
      <c r="P9" s="13">
        <f>SUM(M9:O9)</f>
        <v>194.987</v>
      </c>
      <c r="Q9" s="13">
        <f>Q11+Q12</f>
        <v>108.645</v>
      </c>
      <c r="R9" s="13">
        <f>R11+R12</f>
        <v>130.219</v>
      </c>
      <c r="S9" s="13">
        <f>S11+S12</f>
        <v>143.95499999999998</v>
      </c>
      <c r="T9" s="13">
        <f t="shared" si="0"/>
        <v>382.81899999999996</v>
      </c>
      <c r="U9" s="13">
        <f t="shared" si="1"/>
        <v>1312.6979999999999</v>
      </c>
    </row>
    <row r="10" spans="1:21" ht="34.5" customHeight="1">
      <c r="A10" s="10"/>
      <c r="B10" s="23"/>
      <c r="C10" s="17" t="s">
        <v>15</v>
      </c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34.5" customHeight="1">
      <c r="A11" s="10" t="s">
        <v>27</v>
      </c>
      <c r="B11" s="23"/>
      <c r="C11" s="11" t="s">
        <v>19</v>
      </c>
      <c r="D11" s="25" t="s">
        <v>32</v>
      </c>
      <c r="E11" s="13">
        <v>15.209</v>
      </c>
      <c r="F11" s="13">
        <v>15.309</v>
      </c>
      <c r="G11" s="13">
        <v>15.119</v>
      </c>
      <c r="H11" s="13">
        <f>SUM(E11:G11)</f>
        <v>45.637</v>
      </c>
      <c r="I11" s="13">
        <v>14.559</v>
      </c>
      <c r="J11" s="13">
        <v>14.369</v>
      </c>
      <c r="K11" s="13">
        <v>14.329</v>
      </c>
      <c r="L11" s="13">
        <f>SUM(I11:K11)</f>
        <v>43.257</v>
      </c>
      <c r="M11" s="13">
        <v>14.199</v>
      </c>
      <c r="N11" s="13">
        <v>14.18</v>
      </c>
      <c r="O11" s="13">
        <v>14.68</v>
      </c>
      <c r="P11" s="13">
        <f>SUM(M11:O11)</f>
        <v>43.059</v>
      </c>
      <c r="Q11" s="13">
        <v>15.06</v>
      </c>
      <c r="R11" s="13">
        <v>15.22</v>
      </c>
      <c r="S11" s="13">
        <v>15.57</v>
      </c>
      <c r="T11" s="13">
        <f>SUM(Q11:S11)</f>
        <v>45.85</v>
      </c>
      <c r="U11" s="13">
        <f>H11+L11+P11+T11</f>
        <v>177.803</v>
      </c>
    </row>
    <row r="12" spans="1:21" ht="34.5" customHeight="1">
      <c r="A12" s="10" t="s">
        <v>28</v>
      </c>
      <c r="B12" s="23"/>
      <c r="C12" s="11" t="s">
        <v>20</v>
      </c>
      <c r="D12" s="27"/>
      <c r="E12" s="13">
        <v>180.48</v>
      </c>
      <c r="F12" s="13">
        <v>116.052</v>
      </c>
      <c r="G12" s="13">
        <v>114.949</v>
      </c>
      <c r="H12" s="13">
        <f>SUM(E12:G12)</f>
        <v>411.481</v>
      </c>
      <c r="I12" s="13">
        <v>112.684</v>
      </c>
      <c r="J12" s="13">
        <v>73.077</v>
      </c>
      <c r="K12" s="13">
        <v>48.756</v>
      </c>
      <c r="L12" s="13">
        <f>SUM(I12:K12)</f>
        <v>234.517</v>
      </c>
      <c r="M12" s="13">
        <v>39.17</v>
      </c>
      <c r="N12" s="13">
        <v>43.187</v>
      </c>
      <c r="O12" s="13">
        <v>69.571</v>
      </c>
      <c r="P12" s="13">
        <f>SUM(M12:O12)</f>
        <v>151.928</v>
      </c>
      <c r="Q12" s="13">
        <v>93.585</v>
      </c>
      <c r="R12" s="13">
        <v>114.999</v>
      </c>
      <c r="S12" s="13">
        <v>128.385</v>
      </c>
      <c r="T12" s="13">
        <f>SUM(Q12:S12)</f>
        <v>336.969</v>
      </c>
      <c r="U12" s="13">
        <f>H12+L12+P12+T12</f>
        <v>1134.895</v>
      </c>
    </row>
    <row r="13" spans="1:21" ht="36" customHeight="1">
      <c r="A13" s="18">
        <v>7</v>
      </c>
      <c r="B13" s="24"/>
      <c r="C13" s="11" t="s">
        <v>21</v>
      </c>
      <c r="D13" s="9" t="s">
        <v>33</v>
      </c>
      <c r="E13" s="14">
        <f>883/1.17</f>
        <v>754.7008547008547</v>
      </c>
      <c r="F13" s="14">
        <f>1003/1.17</f>
        <v>857.2649572649573</v>
      </c>
      <c r="G13" s="14">
        <f>902/1.17</f>
        <v>770.940170940171</v>
      </c>
      <c r="H13" s="14">
        <f>ROUND(SUM(E13:G13),0)</f>
        <v>2383</v>
      </c>
      <c r="I13" s="14">
        <f>969/1.17</f>
        <v>828.2051282051283</v>
      </c>
      <c r="J13" s="14">
        <f>811/1.17</f>
        <v>693.1623931623932</v>
      </c>
      <c r="K13" s="14">
        <f>664/1.17</f>
        <v>567.5213675213676</v>
      </c>
      <c r="L13" s="14">
        <f>ROUND(SUM(I13:K13),0)</f>
        <v>2089</v>
      </c>
      <c r="M13" s="14">
        <f>554/1.17</f>
        <v>473.50427350427356</v>
      </c>
      <c r="N13" s="14">
        <f>747/1.17</f>
        <v>638.4615384615385</v>
      </c>
      <c r="O13" s="14">
        <f>843/1.17</f>
        <v>720.5128205128206</v>
      </c>
      <c r="P13" s="14">
        <f>ROUND(SUM(M13:O13),0)</f>
        <v>1832</v>
      </c>
      <c r="Q13" s="14">
        <f>908/1.17</f>
        <v>776.0683760683761</v>
      </c>
      <c r="R13" s="14">
        <f>831/1.17</f>
        <v>710.2564102564103</v>
      </c>
      <c r="S13" s="14">
        <f>1097/1.17</f>
        <v>937.6068376068376</v>
      </c>
      <c r="T13" s="14">
        <f>ROUND(SUM(Q13:S13),0)</f>
        <v>2424</v>
      </c>
      <c r="U13" s="12">
        <f>H13+L13+P13+T13</f>
        <v>8728</v>
      </c>
    </row>
    <row r="14" spans="1:6" ht="13.5" customHeight="1">
      <c r="A14" s="1"/>
      <c r="B14" s="1"/>
      <c r="C14" s="2"/>
      <c r="D14" s="2"/>
      <c r="E14" s="2"/>
      <c r="F14" s="2"/>
    </row>
    <row r="15" spans="1:6" ht="17.25" customHeight="1">
      <c r="A15" s="2"/>
      <c r="B15" s="20" t="s">
        <v>44</v>
      </c>
      <c r="C15" s="5"/>
      <c r="D15" s="2"/>
      <c r="E15" s="2"/>
      <c r="F15" s="2"/>
    </row>
    <row r="16" spans="1:6" ht="15" customHeight="1">
      <c r="A16" s="2"/>
      <c r="B16" s="19" t="s">
        <v>41</v>
      </c>
      <c r="C16" s="2"/>
      <c r="D16" s="4"/>
      <c r="E16" s="2"/>
      <c r="F16" s="2"/>
    </row>
    <row r="17" ht="3" customHeight="1"/>
    <row r="18" spans="1:6" ht="15" customHeight="1">
      <c r="A18" s="2"/>
      <c r="B18" s="19" t="s">
        <v>42</v>
      </c>
      <c r="C18" s="2"/>
      <c r="D18" s="2"/>
      <c r="E18" s="2"/>
      <c r="F18" s="2"/>
    </row>
    <row r="19" spans="1:6" ht="10.5" customHeight="1">
      <c r="A19" s="3"/>
      <c r="B19" s="3"/>
      <c r="C19" s="3"/>
      <c r="D19" s="3"/>
      <c r="E19" s="2"/>
      <c r="F19" s="2"/>
    </row>
  </sheetData>
  <sheetProtection/>
  <mergeCells count="4">
    <mergeCell ref="A1:U1"/>
    <mergeCell ref="B4:B13"/>
    <mergeCell ref="D4:D9"/>
    <mergeCell ref="D11:D12"/>
  </mergeCells>
  <printOptions/>
  <pageMargins left="0.5118110236220472" right="0.31496062992125984" top="0.9448818897637796" bottom="0.35433070866141736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80" zoomScaleNormal="80" zoomScalePageLayoutView="0" workbookViewId="0" topLeftCell="B1">
      <pane xSplit="3" ySplit="3" topLeftCell="E7" activePane="bottomRight" state="frozen"/>
      <selection pane="topLeft" activeCell="B1" sqref="B1"/>
      <selection pane="topRight" activeCell="E1" sqref="E1"/>
      <selection pane="bottomLeft" activeCell="B4" sqref="B4"/>
      <selection pane="bottomRight" activeCell="H10" sqref="H10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9.57421875" style="0" customWidth="1"/>
    <col min="4" max="4" width="7.28125" style="0" customWidth="1"/>
    <col min="5" max="7" width="9.7109375" style="4" customWidth="1"/>
    <col min="8" max="8" width="10.8515625" style="4" customWidth="1"/>
    <col min="9" max="11" width="9.7109375" style="4" customWidth="1"/>
    <col min="12" max="12" width="10.28125" style="4" customWidth="1"/>
    <col min="13" max="15" width="9.7109375" style="4" customWidth="1"/>
    <col min="16" max="16" width="10.28125" style="4" customWidth="1"/>
    <col min="17" max="19" width="9.7109375" style="4" customWidth="1"/>
    <col min="20" max="20" width="10.28125" style="4" customWidth="1"/>
    <col min="21" max="21" width="10.8515625" style="4" customWidth="1"/>
  </cols>
  <sheetData>
    <row r="1" spans="1:21" s="6" customFormat="1" ht="15.7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6" customFormat="1" ht="12.7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6" customFormat="1" ht="30.75" customHeight="1">
      <c r="A3" s="9" t="s">
        <v>0</v>
      </c>
      <c r="B3" s="9" t="s">
        <v>39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35</v>
      </c>
      <c r="I3" s="9" t="s">
        <v>6</v>
      </c>
      <c r="J3" s="9" t="s">
        <v>7</v>
      </c>
      <c r="K3" s="9" t="s">
        <v>8</v>
      </c>
      <c r="L3" s="9" t="s">
        <v>36</v>
      </c>
      <c r="M3" s="9" t="s">
        <v>9</v>
      </c>
      <c r="N3" s="9" t="s">
        <v>10</v>
      </c>
      <c r="O3" s="9" t="s">
        <v>11</v>
      </c>
      <c r="P3" s="9" t="s">
        <v>37</v>
      </c>
      <c r="Q3" s="9" t="s">
        <v>12</v>
      </c>
      <c r="R3" s="9" t="s">
        <v>13</v>
      </c>
      <c r="S3" s="9" t="s">
        <v>14</v>
      </c>
      <c r="T3" s="9" t="s">
        <v>38</v>
      </c>
      <c r="U3" s="9" t="s">
        <v>31</v>
      </c>
    </row>
    <row r="4" spans="1:21" s="6" customFormat="1" ht="34.5" customHeight="1">
      <c r="A4" s="10">
        <v>1</v>
      </c>
      <c r="B4" s="22" t="s">
        <v>34</v>
      </c>
      <c r="C4" s="11" t="s">
        <v>30</v>
      </c>
      <c r="D4" s="25" t="s">
        <v>32</v>
      </c>
      <c r="E4" s="12">
        <v>1303</v>
      </c>
      <c r="F4" s="12">
        <v>1169</v>
      </c>
      <c r="G4" s="12">
        <v>1262</v>
      </c>
      <c r="H4" s="12">
        <f>SUM(E4:G4)</f>
        <v>3734</v>
      </c>
      <c r="I4" s="12">
        <v>1045</v>
      </c>
      <c r="J4" s="12">
        <v>812</v>
      </c>
      <c r="K4" s="12">
        <v>586</v>
      </c>
      <c r="L4" s="12">
        <f>SUM(I4:K4)</f>
        <v>2443</v>
      </c>
      <c r="M4" s="12">
        <v>476</v>
      </c>
      <c r="N4" s="12">
        <v>498</v>
      </c>
      <c r="O4" s="12">
        <v>691</v>
      </c>
      <c r="P4" s="12">
        <f>SUM(M4:O4)</f>
        <v>1665</v>
      </c>
      <c r="Q4" s="12">
        <v>823</v>
      </c>
      <c r="R4" s="12">
        <v>901</v>
      </c>
      <c r="S4" s="12">
        <v>1011</v>
      </c>
      <c r="T4" s="12">
        <f aca="true" t="shared" si="0" ref="T4:T9">SUM(Q4:S4)</f>
        <v>2735</v>
      </c>
      <c r="U4" s="12">
        <f aca="true" t="shared" si="1" ref="U4:U9">H4+L4+P4+T4</f>
        <v>10577</v>
      </c>
    </row>
    <row r="5" spans="1:21" ht="34.5" customHeight="1">
      <c r="A5" s="10" t="s">
        <v>22</v>
      </c>
      <c r="B5" s="23"/>
      <c r="C5" s="11" t="s">
        <v>17</v>
      </c>
      <c r="D5" s="26"/>
      <c r="E5" s="12">
        <v>91</v>
      </c>
      <c r="F5" s="12">
        <v>82</v>
      </c>
      <c r="G5" s="12">
        <v>88</v>
      </c>
      <c r="H5" s="12">
        <f>SUM(E5:G5)</f>
        <v>261</v>
      </c>
      <c r="I5" s="12">
        <v>72</v>
      </c>
      <c r="J5" s="12">
        <v>57</v>
      </c>
      <c r="K5" s="12">
        <v>41</v>
      </c>
      <c r="L5" s="12">
        <f>SUM(I5:K5)</f>
        <v>170</v>
      </c>
      <c r="M5" s="12">
        <v>33</v>
      </c>
      <c r="N5" s="12">
        <v>35</v>
      </c>
      <c r="O5" s="12">
        <v>48</v>
      </c>
      <c r="P5" s="12">
        <f>SUM(M5:O5)</f>
        <v>116</v>
      </c>
      <c r="Q5" s="12">
        <v>58</v>
      </c>
      <c r="R5" s="12">
        <v>63</v>
      </c>
      <c r="S5" s="12">
        <v>71</v>
      </c>
      <c r="T5" s="12">
        <f t="shared" si="0"/>
        <v>192</v>
      </c>
      <c r="U5" s="12">
        <f t="shared" si="1"/>
        <v>739</v>
      </c>
    </row>
    <row r="6" spans="1:21" ht="34.5" customHeight="1">
      <c r="A6" s="10" t="s">
        <v>23</v>
      </c>
      <c r="B6" s="23"/>
      <c r="C6" s="11" t="s">
        <v>18</v>
      </c>
      <c r="D6" s="26"/>
      <c r="E6" s="12">
        <f aca="true" t="shared" si="2" ref="E6:S6">E4-E5</f>
        <v>1212</v>
      </c>
      <c r="F6" s="12">
        <f t="shared" si="2"/>
        <v>1087</v>
      </c>
      <c r="G6" s="12">
        <f t="shared" si="2"/>
        <v>1174</v>
      </c>
      <c r="H6" s="12">
        <f t="shared" si="2"/>
        <v>3473</v>
      </c>
      <c r="I6" s="12">
        <f t="shared" si="2"/>
        <v>973</v>
      </c>
      <c r="J6" s="12">
        <f t="shared" si="2"/>
        <v>755</v>
      </c>
      <c r="K6" s="12">
        <f t="shared" si="2"/>
        <v>545</v>
      </c>
      <c r="L6" s="12">
        <f t="shared" si="2"/>
        <v>2273</v>
      </c>
      <c r="M6" s="12">
        <f t="shared" si="2"/>
        <v>443</v>
      </c>
      <c r="N6" s="12">
        <f t="shared" si="2"/>
        <v>463</v>
      </c>
      <c r="O6" s="12">
        <f t="shared" si="2"/>
        <v>643</v>
      </c>
      <c r="P6" s="12">
        <f t="shared" si="2"/>
        <v>1549</v>
      </c>
      <c r="Q6" s="12">
        <f t="shared" si="2"/>
        <v>765</v>
      </c>
      <c r="R6" s="12">
        <f t="shared" si="2"/>
        <v>838</v>
      </c>
      <c r="S6" s="12">
        <f t="shared" si="2"/>
        <v>940</v>
      </c>
      <c r="T6" s="12">
        <f t="shared" si="0"/>
        <v>2543</v>
      </c>
      <c r="U6" s="12">
        <f>H6+L6+P6+T6</f>
        <v>9838</v>
      </c>
    </row>
    <row r="7" spans="1:21" ht="34.5" customHeight="1">
      <c r="A7" s="10" t="s">
        <v>24</v>
      </c>
      <c r="B7" s="23"/>
      <c r="C7" s="11" t="s">
        <v>29</v>
      </c>
      <c r="D7" s="26"/>
      <c r="E7" s="13">
        <v>59.4</v>
      </c>
      <c r="F7" s="13">
        <v>53.3</v>
      </c>
      <c r="G7" s="13">
        <v>57.5</v>
      </c>
      <c r="H7" s="13">
        <f>ROUND((SUM(E7:G7)),1)</f>
        <v>170.2</v>
      </c>
      <c r="I7" s="13">
        <v>47.7</v>
      </c>
      <c r="J7" s="13">
        <v>37</v>
      </c>
      <c r="K7" s="13">
        <v>26.7</v>
      </c>
      <c r="L7" s="13">
        <f>ROUND((SUM(I7:K7)),1)</f>
        <v>111.4</v>
      </c>
      <c r="M7" s="13">
        <v>21.7</v>
      </c>
      <c r="N7" s="13">
        <v>22.7</v>
      </c>
      <c r="O7" s="13">
        <v>31.5</v>
      </c>
      <c r="P7" s="13">
        <f>ROUND((SUM(M7:O7)),1)</f>
        <v>75.9</v>
      </c>
      <c r="Q7" s="13">
        <v>37.49</v>
      </c>
      <c r="R7" s="13">
        <v>41.06</v>
      </c>
      <c r="S7" s="13">
        <v>46.06</v>
      </c>
      <c r="T7" s="13">
        <f>ROUND((SUM(Q7:S7)),1)</f>
        <v>124.6</v>
      </c>
      <c r="U7" s="13">
        <f t="shared" si="1"/>
        <v>482.1</v>
      </c>
    </row>
    <row r="8" spans="1:21" ht="34.5" customHeight="1">
      <c r="A8" s="10" t="s">
        <v>25</v>
      </c>
      <c r="B8" s="23"/>
      <c r="C8" s="11" t="s">
        <v>40</v>
      </c>
      <c r="D8" s="26"/>
      <c r="E8" s="13">
        <f>E6-E7-E9</f>
        <v>918.8709999999999</v>
      </c>
      <c r="F8" s="13">
        <f>F6-F7-F9</f>
        <v>801.769</v>
      </c>
      <c r="G8" s="13">
        <f>G6-G7-G9</f>
        <v>943.4250999999999</v>
      </c>
      <c r="H8" s="13">
        <f>SUM(E8:G8)</f>
        <v>2664.0651</v>
      </c>
      <c r="I8" s="13">
        <f>I6-I7-I9</f>
        <v>749.8019999999999</v>
      </c>
      <c r="J8" s="13">
        <f>J6-J7-J9</f>
        <v>571.321</v>
      </c>
      <c r="K8" s="13">
        <f>K6-K7-K9</f>
        <v>442.417</v>
      </c>
      <c r="L8" s="13">
        <f>SUM(I8:K8)</f>
        <v>1763.54</v>
      </c>
      <c r="M8" s="13">
        <f>M6-M7-M9</f>
        <v>347.512</v>
      </c>
      <c r="N8" s="13">
        <f>N6-N7-N9</f>
        <v>346.356</v>
      </c>
      <c r="O8" s="13">
        <f>O6-O7-O9</f>
        <v>489.331</v>
      </c>
      <c r="P8" s="13">
        <f>SUM(M8:O8)</f>
        <v>1183.199</v>
      </c>
      <c r="Q8" s="13">
        <f>Q6-Q7-Q9</f>
        <v>552.819</v>
      </c>
      <c r="R8" s="13">
        <f>R6-R7-R9</f>
        <v>606.0620000000001</v>
      </c>
      <c r="S8" s="13">
        <f>S6-S7-S9</f>
        <v>685.105</v>
      </c>
      <c r="T8" s="13">
        <f t="shared" si="0"/>
        <v>1843.986</v>
      </c>
      <c r="U8" s="13">
        <f t="shared" si="1"/>
        <v>7454.790099999999</v>
      </c>
    </row>
    <row r="9" spans="1:21" ht="34.5" customHeight="1">
      <c r="A9" s="10" t="s">
        <v>26</v>
      </c>
      <c r="B9" s="23"/>
      <c r="C9" s="11" t="s">
        <v>16</v>
      </c>
      <c r="D9" s="27"/>
      <c r="E9" s="13">
        <f>E11+E12</f>
        <v>233.729</v>
      </c>
      <c r="F9" s="13">
        <f>F11+F12</f>
        <v>231.931</v>
      </c>
      <c r="G9" s="13">
        <f>G11+G12</f>
        <v>173.0749</v>
      </c>
      <c r="H9" s="13">
        <f>SUM(E9:G9)</f>
        <v>638.7349</v>
      </c>
      <c r="I9" s="13">
        <f>I11+I12</f>
        <v>175.498</v>
      </c>
      <c r="J9" s="13">
        <f>J11+J12</f>
        <v>146.679</v>
      </c>
      <c r="K9" s="13">
        <f>K11+K12</f>
        <v>75.883</v>
      </c>
      <c r="L9" s="13">
        <f>SUM(I9:K9)</f>
        <v>398.06</v>
      </c>
      <c r="M9" s="13">
        <f>M11+M12</f>
        <v>73.788</v>
      </c>
      <c r="N9" s="13">
        <f>N11+N12</f>
        <v>93.944</v>
      </c>
      <c r="O9" s="13">
        <f>O11+O12</f>
        <v>122.16900000000001</v>
      </c>
      <c r="P9" s="13">
        <f>SUM(M9:O9)</f>
        <v>289.901</v>
      </c>
      <c r="Q9" s="13">
        <f>Q11+Q12</f>
        <v>174.691</v>
      </c>
      <c r="R9" s="13">
        <f>R11+R12</f>
        <v>190.878</v>
      </c>
      <c r="S9" s="13">
        <f>S11+S12</f>
        <v>208.835</v>
      </c>
      <c r="T9" s="13">
        <f t="shared" si="0"/>
        <v>574.404</v>
      </c>
      <c r="U9" s="13">
        <f t="shared" si="1"/>
        <v>1901.0999000000002</v>
      </c>
    </row>
    <row r="10" spans="1:21" ht="34.5" customHeight="1">
      <c r="A10" s="10"/>
      <c r="B10" s="23"/>
      <c r="C10" s="17" t="s">
        <v>15</v>
      </c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5"/>
      <c r="S10" s="15"/>
      <c r="T10" s="15"/>
      <c r="U10" s="16"/>
    </row>
    <row r="11" spans="1:21" ht="34.5" customHeight="1">
      <c r="A11" s="10" t="s">
        <v>27</v>
      </c>
      <c r="B11" s="23"/>
      <c r="C11" s="11" t="s">
        <v>19</v>
      </c>
      <c r="D11" s="25" t="s">
        <v>32</v>
      </c>
      <c r="E11" s="13">
        <v>10.621</v>
      </c>
      <c r="F11" s="13">
        <v>10.502</v>
      </c>
      <c r="G11" s="13">
        <v>10.2339</v>
      </c>
      <c r="H11" s="13">
        <f>SUM(E11:G11)</f>
        <v>31.356900000000003</v>
      </c>
      <c r="I11" s="13">
        <v>10.195</v>
      </c>
      <c r="J11" s="13">
        <v>10.074</v>
      </c>
      <c r="K11" s="13">
        <v>10.056</v>
      </c>
      <c r="L11" s="13">
        <f>SUM(I11:K11)</f>
        <v>30.324999999999996</v>
      </c>
      <c r="M11" s="13">
        <v>10.004</v>
      </c>
      <c r="N11" s="13">
        <v>10.081</v>
      </c>
      <c r="O11" s="13">
        <v>10.671</v>
      </c>
      <c r="P11" s="13">
        <f>SUM(M11:O11)</f>
        <v>30.756</v>
      </c>
      <c r="Q11" s="13">
        <v>10.599</v>
      </c>
      <c r="R11" s="13">
        <v>10.719</v>
      </c>
      <c r="S11" s="13">
        <v>10.868</v>
      </c>
      <c r="T11" s="13">
        <f>SUM(Q11:S11)</f>
        <v>32.186</v>
      </c>
      <c r="U11" s="13">
        <f>H11+L11+P11+T11</f>
        <v>124.62389999999999</v>
      </c>
    </row>
    <row r="12" spans="1:21" ht="34.5" customHeight="1">
      <c r="A12" s="10" t="s">
        <v>28</v>
      </c>
      <c r="B12" s="23"/>
      <c r="C12" s="11" t="s">
        <v>20</v>
      </c>
      <c r="D12" s="27"/>
      <c r="E12" s="13">
        <v>223.108</v>
      </c>
      <c r="F12" s="13">
        <v>221.429</v>
      </c>
      <c r="G12" s="13">
        <v>162.841</v>
      </c>
      <c r="H12" s="13">
        <f>SUM(E12:G12)</f>
        <v>607.378</v>
      </c>
      <c r="I12" s="13">
        <v>165.303</v>
      </c>
      <c r="J12" s="13">
        <v>136.605</v>
      </c>
      <c r="K12" s="13">
        <v>65.827</v>
      </c>
      <c r="L12" s="13">
        <f>SUM(I12:K12)</f>
        <v>367.735</v>
      </c>
      <c r="M12" s="13">
        <v>63.784</v>
      </c>
      <c r="N12" s="13">
        <v>83.863</v>
      </c>
      <c r="O12" s="13">
        <v>111.498</v>
      </c>
      <c r="P12" s="13">
        <f>SUM(M12:O12)</f>
        <v>259.145</v>
      </c>
      <c r="Q12" s="13">
        <v>164.092</v>
      </c>
      <c r="R12" s="13">
        <v>180.159</v>
      </c>
      <c r="S12" s="13">
        <v>197.967</v>
      </c>
      <c r="T12" s="13">
        <f>SUM(Q12:S12)</f>
        <v>542.218</v>
      </c>
      <c r="U12" s="13">
        <f>H12+L12+P12+T12</f>
        <v>1776.476</v>
      </c>
    </row>
    <row r="13" spans="1:21" ht="36" customHeight="1">
      <c r="A13" s="18">
        <v>7</v>
      </c>
      <c r="B13" s="24"/>
      <c r="C13" s="11" t="s">
        <v>21</v>
      </c>
      <c r="D13" s="9" t="s">
        <v>33</v>
      </c>
      <c r="E13" s="14">
        <v>721.37</v>
      </c>
      <c r="F13" s="14">
        <v>756.32</v>
      </c>
      <c r="G13" s="14">
        <v>777.52</v>
      </c>
      <c r="H13" s="14">
        <f>ROUND(SUM(E13:G13),0)</f>
        <v>2255</v>
      </c>
      <c r="I13" s="14">
        <v>783.85</v>
      </c>
      <c r="J13" s="14">
        <v>693.16</v>
      </c>
      <c r="K13" s="14">
        <f>664/1.17</f>
        <v>567.5213675213676</v>
      </c>
      <c r="L13" s="14">
        <f>ROUND(SUM(I13:K13),0)</f>
        <v>2045</v>
      </c>
      <c r="M13" s="14">
        <v>507.69</v>
      </c>
      <c r="N13" s="14">
        <v>546.07</v>
      </c>
      <c r="O13" s="14">
        <v>725.47</v>
      </c>
      <c r="P13" s="14">
        <f>ROUND(SUM(M13:O13),0)</f>
        <v>1779</v>
      </c>
      <c r="Q13" s="14">
        <v>776.15</v>
      </c>
      <c r="R13" s="14">
        <v>633.16</v>
      </c>
      <c r="S13" s="14">
        <v>794.7</v>
      </c>
      <c r="T13" s="14">
        <f>ROUND(SUM(Q13:S13),0)</f>
        <v>2204</v>
      </c>
      <c r="U13" s="12">
        <f>H13+L13+P13+T13</f>
        <v>8283</v>
      </c>
    </row>
    <row r="14" spans="1:6" ht="13.5" customHeight="1">
      <c r="A14" s="1"/>
      <c r="B14" s="1"/>
      <c r="C14" s="2"/>
      <c r="D14" s="2"/>
      <c r="E14" s="2"/>
      <c r="F14" s="2"/>
    </row>
    <row r="15" spans="1:6" ht="17.25" customHeight="1">
      <c r="A15" s="2"/>
      <c r="B15" s="20" t="s">
        <v>44</v>
      </c>
      <c r="C15" s="5"/>
      <c r="D15" s="2"/>
      <c r="E15" s="2"/>
      <c r="F15" s="2"/>
    </row>
    <row r="16" spans="1:6" ht="15" customHeight="1">
      <c r="A16" s="2"/>
      <c r="B16" s="19" t="s">
        <v>41</v>
      </c>
      <c r="C16" s="2"/>
      <c r="D16" s="4"/>
      <c r="E16" s="2"/>
      <c r="F16" s="2"/>
    </row>
    <row r="17" ht="3" customHeight="1"/>
    <row r="18" spans="1:6" ht="15" customHeight="1">
      <c r="A18" s="2"/>
      <c r="B18" s="19" t="s">
        <v>42</v>
      </c>
      <c r="C18" s="2"/>
      <c r="D18" s="2"/>
      <c r="E18" s="2"/>
      <c r="F18" s="2"/>
    </row>
    <row r="19" spans="1:6" ht="10.5" customHeight="1">
      <c r="A19" s="3"/>
      <c r="B19" s="3"/>
      <c r="C19" s="3"/>
      <c r="D19" s="3"/>
      <c r="E19" s="2"/>
      <c r="F19" s="2"/>
    </row>
  </sheetData>
  <sheetProtection/>
  <mergeCells count="4">
    <mergeCell ref="A1:U1"/>
    <mergeCell ref="B4:B13"/>
    <mergeCell ref="D4:D9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</cp:lastModifiedBy>
  <cp:lastPrinted>2016-05-16T06:43:26Z</cp:lastPrinted>
  <dcterms:created xsi:type="dcterms:W3CDTF">1996-10-08T23:32:33Z</dcterms:created>
  <dcterms:modified xsi:type="dcterms:W3CDTF">2016-05-16T06:55:07Z</dcterms:modified>
  <cp:category/>
  <cp:version/>
  <cp:contentType/>
  <cp:contentStatus/>
</cp:coreProperties>
</file>